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1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F96" i="1" s="1"/>
  <c r="H96" i="1"/>
  <c r="G96" i="1"/>
  <c r="E96" i="1"/>
  <c r="J95" i="1"/>
  <c r="I95" i="1"/>
  <c r="H95" i="1"/>
  <c r="G95" i="1"/>
  <c r="F95" i="1" s="1"/>
  <c r="E9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J86" i="1" s="1"/>
  <c r="I88" i="1"/>
  <c r="F88" i="1" s="1"/>
  <c r="H88" i="1"/>
  <c r="G88" i="1"/>
  <c r="E88" i="1"/>
  <c r="E86" i="1" s="1"/>
  <c r="J87" i="1"/>
  <c r="I87" i="1"/>
  <c r="H87" i="1"/>
  <c r="G87" i="1"/>
  <c r="F87" i="1" s="1"/>
  <c r="F86" i="1" s="1"/>
  <c r="E87" i="1"/>
  <c r="M86" i="1"/>
  <c r="L86" i="1"/>
  <c r="K86" i="1"/>
  <c r="H86" i="1"/>
  <c r="J85" i="1"/>
  <c r="I85" i="1"/>
  <c r="H85" i="1"/>
  <c r="G85" i="1"/>
  <c r="F85" i="1"/>
  <c r="E85" i="1"/>
  <c r="J84" i="1"/>
  <c r="I84" i="1"/>
  <c r="H84" i="1"/>
  <c r="F84" i="1" s="1"/>
  <c r="G84" i="1"/>
  <c r="E84" i="1"/>
  <c r="J83" i="1"/>
  <c r="I83" i="1"/>
  <c r="H83" i="1"/>
  <c r="G83" i="1"/>
  <c r="F83" i="1"/>
  <c r="E83" i="1"/>
  <c r="J82" i="1"/>
  <c r="I82" i="1"/>
  <c r="H82" i="1"/>
  <c r="F82" i="1" s="1"/>
  <c r="G82" i="1"/>
  <c r="E82" i="1"/>
  <c r="F81" i="1"/>
  <c r="J80" i="1"/>
  <c r="I80" i="1"/>
  <c r="H80" i="1"/>
  <c r="G80" i="1"/>
  <c r="F80" i="1" s="1"/>
  <c r="E80" i="1"/>
  <c r="J79" i="1"/>
  <c r="J77" i="1" s="1"/>
  <c r="I79" i="1"/>
  <c r="F79" i="1" s="1"/>
  <c r="H79" i="1"/>
  <c r="G79" i="1"/>
  <c r="E79" i="1"/>
  <c r="E77" i="1" s="1"/>
  <c r="J78" i="1"/>
  <c r="I78" i="1"/>
  <c r="H78" i="1"/>
  <c r="G78" i="1"/>
  <c r="F78" i="1" s="1"/>
  <c r="E78" i="1"/>
  <c r="M77" i="1"/>
  <c r="L77" i="1"/>
  <c r="K77" i="1"/>
  <c r="H77" i="1"/>
  <c r="M76" i="1"/>
  <c r="L76" i="1"/>
  <c r="K76" i="1"/>
  <c r="J76" i="1"/>
  <c r="I76" i="1"/>
  <c r="F76" i="1" s="1"/>
  <c r="H76" i="1"/>
  <c r="G76" i="1"/>
  <c r="E76" i="1"/>
  <c r="M75" i="1"/>
  <c r="L75" i="1"/>
  <c r="K75" i="1"/>
  <c r="J75" i="1"/>
  <c r="F75" i="1" s="1"/>
  <c r="I75" i="1"/>
  <c r="H75" i="1"/>
  <c r="G75" i="1"/>
  <c r="E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 s="1"/>
  <c r="E73" i="1"/>
  <c r="M72" i="1"/>
  <c r="L72" i="1"/>
  <c r="K72" i="1"/>
  <c r="J72" i="1"/>
  <c r="I72" i="1"/>
  <c r="F72" i="1" s="1"/>
  <c r="H72" i="1"/>
  <c r="G72" i="1"/>
  <c r="E72" i="1"/>
  <c r="M71" i="1"/>
  <c r="L71" i="1"/>
  <c r="K71" i="1"/>
  <c r="J71" i="1"/>
  <c r="J68" i="1" s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L68" i="1" s="1"/>
  <c r="L66" i="1" s="1"/>
  <c r="K69" i="1"/>
  <c r="J69" i="1"/>
  <c r="I69" i="1"/>
  <c r="H69" i="1"/>
  <c r="H68" i="1" s="1"/>
  <c r="H66" i="1" s="1"/>
  <c r="G69" i="1"/>
  <c r="E69" i="1"/>
  <c r="M68" i="1"/>
  <c r="M66" i="1" s="1"/>
  <c r="K68" i="1"/>
  <c r="I68" i="1"/>
  <c r="E68" i="1"/>
  <c r="E66" i="1" s="1"/>
  <c r="F67" i="1"/>
  <c r="K66" i="1"/>
  <c r="J63" i="1"/>
  <c r="I63" i="1"/>
  <c r="H63" i="1"/>
  <c r="G63" i="1"/>
  <c r="F63" i="1" s="1"/>
  <c r="E63" i="1"/>
  <c r="J62" i="1"/>
  <c r="I62" i="1"/>
  <c r="H62" i="1"/>
  <c r="G62" i="1"/>
  <c r="F62" i="1"/>
  <c r="E62" i="1"/>
  <c r="F61" i="1"/>
  <c r="J60" i="1"/>
  <c r="I60" i="1"/>
  <c r="F60" i="1" s="1"/>
  <c r="H60" i="1"/>
  <c r="G60" i="1"/>
  <c r="E60" i="1"/>
  <c r="J59" i="1"/>
  <c r="I59" i="1"/>
  <c r="H59" i="1"/>
  <c r="G59" i="1"/>
  <c r="F59" i="1" s="1"/>
  <c r="E59" i="1"/>
  <c r="J58" i="1"/>
  <c r="J56" i="1" s="1"/>
  <c r="I58" i="1"/>
  <c r="F58" i="1" s="1"/>
  <c r="H58" i="1"/>
  <c r="G58" i="1"/>
  <c r="E58" i="1"/>
  <c r="E56" i="1" s="1"/>
  <c r="J57" i="1"/>
  <c r="I57" i="1"/>
  <c r="H57" i="1"/>
  <c r="G57" i="1"/>
  <c r="F57" i="1" s="1"/>
  <c r="F56" i="1" s="1"/>
  <c r="E57" i="1"/>
  <c r="M56" i="1"/>
  <c r="L56" i="1"/>
  <c r="K56" i="1"/>
  <c r="H56" i="1"/>
  <c r="J55" i="1"/>
  <c r="I55" i="1"/>
  <c r="H55" i="1"/>
  <c r="G55" i="1"/>
  <c r="F55" i="1"/>
  <c r="E55" i="1"/>
  <c r="J54" i="1"/>
  <c r="I54" i="1"/>
  <c r="H54" i="1"/>
  <c r="F54" i="1" s="1"/>
  <c r="G54" i="1"/>
  <c r="E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G50" i="1"/>
  <c r="F50" i="1" s="1"/>
  <c r="E50" i="1"/>
  <c r="J49" i="1"/>
  <c r="F49" i="1" s="1"/>
  <c r="I49" i="1"/>
  <c r="H49" i="1"/>
  <c r="G49" i="1"/>
  <c r="E49" i="1"/>
  <c r="J48" i="1"/>
  <c r="I48" i="1"/>
  <c r="H48" i="1"/>
  <c r="G48" i="1"/>
  <c r="F48" i="1" s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I41" i="1"/>
  <c r="H41" i="1"/>
  <c r="G41" i="1"/>
  <c r="F41" i="1"/>
  <c r="E41" i="1"/>
  <c r="J40" i="1"/>
  <c r="I40" i="1"/>
  <c r="I39" i="1" s="1"/>
  <c r="I38" i="1" s="1"/>
  <c r="H40" i="1"/>
  <c r="H39" i="1" s="1"/>
  <c r="H38" i="1" s="1"/>
  <c r="G40" i="1"/>
  <c r="F40" i="1" s="1"/>
  <c r="F39" i="1" s="1"/>
  <c r="E40" i="1"/>
  <c r="E39" i="1" s="1"/>
  <c r="E38" i="1" s="1"/>
  <c r="J39" i="1"/>
  <c r="J38" i="1" s="1"/>
  <c r="G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H25" i="1" s="1"/>
  <c r="G26" i="1"/>
  <c r="E26" i="1"/>
  <c r="E25" i="1" s="1"/>
  <c r="M25" i="1"/>
  <c r="L25" i="1"/>
  <c r="K25" i="1"/>
  <c r="J25" i="1"/>
  <c r="F24" i="1"/>
  <c r="J23" i="1"/>
  <c r="I23" i="1"/>
  <c r="I22" i="1" s="1"/>
  <c r="H23" i="1"/>
  <c r="H22" i="1" s="1"/>
  <c r="H64" i="1" s="1"/>
  <c r="G23" i="1"/>
  <c r="E23" i="1"/>
  <c r="M22" i="1"/>
  <c r="M64" i="1" s="1"/>
  <c r="M65" i="1" s="1"/>
  <c r="L22" i="1"/>
  <c r="L64" i="1" s="1"/>
  <c r="L65" i="1" s="1"/>
  <c r="K22" i="1"/>
  <c r="K64" i="1" s="1"/>
  <c r="K65" i="1" s="1"/>
  <c r="J22" i="1"/>
  <c r="F15" i="1"/>
  <c r="E15" i="1"/>
  <c r="F13" i="1"/>
  <c r="E13" i="1"/>
  <c r="B13" i="1"/>
  <c r="I11" i="1"/>
  <c r="H11" i="1"/>
  <c r="F11" i="1"/>
  <c r="B11" i="1"/>
  <c r="B8" i="1"/>
  <c r="J64" i="1" l="1"/>
  <c r="E22" i="1"/>
  <c r="E64" i="1" s="1"/>
  <c r="J66" i="1"/>
  <c r="F38" i="1"/>
  <c r="F77" i="1"/>
  <c r="H105" i="1"/>
  <c r="H65" i="1"/>
  <c r="F23" i="1"/>
  <c r="G25" i="1"/>
  <c r="G22" i="1" s="1"/>
  <c r="G64" i="1" s="1"/>
  <c r="F26" i="1"/>
  <c r="F25" i="1" s="1"/>
  <c r="I56" i="1"/>
  <c r="I64" i="1" s="1"/>
  <c r="I77" i="1"/>
  <c r="I86" i="1"/>
  <c r="I66" i="1" s="1"/>
  <c r="G68" i="1"/>
  <c r="F69" i="1"/>
  <c r="F68" i="1" s="1"/>
  <c r="G56" i="1"/>
  <c r="G77" i="1"/>
  <c r="G86" i="1"/>
  <c r="I105" i="1" l="1"/>
  <c r="I65" i="1"/>
  <c r="G66" i="1"/>
  <c r="G65" i="1" s="1"/>
  <c r="E105" i="1"/>
  <c r="E65" i="1"/>
  <c r="G105" i="1"/>
  <c r="F22" i="1"/>
  <c r="F64" i="1" s="1"/>
  <c r="F66" i="1"/>
  <c r="J105" i="1"/>
  <c r="J6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<sst xmlns="http://schemas.openxmlformats.org/spreadsheetml/2006/main" count="247" uniqueCount="177">
  <si>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</si>
  <si>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</si>
  <si>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</si>
  <si>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</si>
  <si>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</si>
  <si>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</si>
  <si>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</si>
  <si>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</si>
  <si>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</si>
  <si>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</si>
  <si>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</si>
  <si>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</si>
  <si>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</si>
  <si>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</si>
  <si>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</si>
  <si>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</si>
  <si>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</si>
  <si>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</si>
  <si>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</si>
  <si>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</si>
  <si>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</si>
  <si>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</si>
  <si>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</si>
  <si>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</si>
  <si>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</si>
  <si>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</si>
  <si>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</si>
  <si>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</si>
  <si>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</si>
  <si>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</si>
  <si>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</si>
  <si>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</si>
  <si>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</si>
  <si>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</si>
  <si>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</si>
  <si>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</si>
  <si>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</si>
  <si>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</si>
  <si>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</si>
  <si>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</si>
  <si>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</si>
  <si>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</si>
  <si>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</si>
  <si>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 и вноски</t>
  </si>
  <si>
    <t>§§ 25 - 27</t>
  </si>
  <si>
    <t>§§ 25 - 27; 36-08, 36-10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</si>
  <si>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</si>
  <si>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</si>
  <si>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</si>
  <si>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</si>
  <si>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§§ 36 - 37 (без 36-08 и 36-10)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</si>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</sst>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1.2018/B1_2018_01_23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43131</v>
          </cell>
          <cell r="H9" t="str">
            <v>000 695 388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807000</v>
          </cell>
          <cell r="G75">
            <v>213210</v>
          </cell>
          <cell r="H75">
            <v>0</v>
          </cell>
          <cell r="I75">
            <v>909</v>
          </cell>
          <cell r="J75">
            <v>0</v>
          </cell>
        </row>
        <row r="78">
          <cell r="E78">
            <v>384640</v>
          </cell>
          <cell r="G78">
            <v>174857</v>
          </cell>
          <cell r="I78">
            <v>22</v>
          </cell>
        </row>
        <row r="79">
          <cell r="E79">
            <v>422360</v>
          </cell>
          <cell r="G79">
            <v>38348</v>
          </cell>
          <cell r="I79">
            <v>887</v>
          </cell>
        </row>
        <row r="91">
          <cell r="E91">
            <v>19224400</v>
          </cell>
          <cell r="G91">
            <v>1151819</v>
          </cell>
          <cell r="H91">
            <v>27209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4169000</v>
          </cell>
          <cell r="G109">
            <v>302435</v>
          </cell>
          <cell r="H109">
            <v>0</v>
          </cell>
          <cell r="I109">
            <v>43</v>
          </cell>
          <cell r="J109">
            <v>140269</v>
          </cell>
        </row>
        <row r="113">
          <cell r="E113">
            <v>-1206000</v>
          </cell>
          <cell r="G113">
            <v>2889</v>
          </cell>
          <cell r="H113">
            <v>-120</v>
          </cell>
          <cell r="I113">
            <v>-19</v>
          </cell>
          <cell r="J113">
            <v>-178197</v>
          </cell>
        </row>
        <row r="122">
          <cell r="E122">
            <v>-6500000</v>
          </cell>
          <cell r="G122">
            <v>-325085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38">
          <cell r="E138">
            <v>33000000</v>
          </cell>
          <cell r="G138">
            <v>25729586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20491964</v>
          </cell>
          <cell r="G188">
            <v>1743961</v>
          </cell>
          <cell r="H188">
            <v>0</v>
          </cell>
          <cell r="I188">
            <v>9052</v>
          </cell>
          <cell r="J188">
            <v>300853</v>
          </cell>
        </row>
        <row r="191">
          <cell r="E191">
            <v>2067457</v>
          </cell>
          <cell r="G191">
            <v>170783</v>
          </cell>
          <cell r="H191">
            <v>0</v>
          </cell>
          <cell r="I191">
            <v>602</v>
          </cell>
          <cell r="J191">
            <v>16032</v>
          </cell>
        </row>
        <row r="197">
          <cell r="E197">
            <v>5466379</v>
          </cell>
          <cell r="G197">
            <v>0</v>
          </cell>
          <cell r="H197">
            <v>0</v>
          </cell>
          <cell r="I197">
            <v>0</v>
          </cell>
          <cell r="J197">
            <v>569354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23491926</v>
          </cell>
          <cell r="G206">
            <v>895796</v>
          </cell>
          <cell r="H206">
            <v>-6181</v>
          </cell>
          <cell r="I206">
            <v>53995</v>
          </cell>
          <cell r="J206">
            <v>0</v>
          </cell>
        </row>
        <row r="224">
          <cell r="E224">
            <v>492400</v>
          </cell>
          <cell r="G224">
            <v>23736</v>
          </cell>
          <cell r="H224">
            <v>0</v>
          </cell>
          <cell r="I224">
            <v>3279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192562000</v>
          </cell>
          <cell r="G267">
            <v>17145000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1340274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7615548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2521602</v>
          </cell>
          <cell r="G278">
            <v>-20000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371850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139691800</v>
          </cell>
          <cell r="G377">
            <v>-6597124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9350000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499210</v>
          </cell>
          <cell r="H393">
            <v>0</v>
          </cell>
          <cell r="I393">
            <v>0</v>
          </cell>
          <cell r="J393">
            <v>37928</v>
          </cell>
        </row>
        <row r="398">
          <cell r="E398">
            <v>-39114800</v>
          </cell>
          <cell r="G398">
            <v>-236892</v>
          </cell>
          <cell r="H398">
            <v>0</v>
          </cell>
          <cell r="I398">
            <v>-4435</v>
          </cell>
          <cell r="J398">
            <v>-521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971183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2">
          <cell r="E472">
            <v>97000000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-57252</v>
          </cell>
          <cell r="H526">
            <v>19948</v>
          </cell>
          <cell r="I526">
            <v>-1254</v>
          </cell>
          <cell r="J526">
            <v>-3199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-81025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135403</v>
          </cell>
          <cell r="H546">
            <v>0</v>
          </cell>
          <cell r="I546">
            <v>-383</v>
          </cell>
          <cell r="J546">
            <v>-199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828391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-1056</v>
          </cell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-850550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I579">
            <v>-40014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-42786</v>
          </cell>
          <cell r="J580">
            <v>0</v>
          </cell>
        </row>
        <row r="581">
          <cell r="G581">
            <v>-543985</v>
          </cell>
          <cell r="I581">
            <v>0</v>
          </cell>
        </row>
        <row r="582">
          <cell r="G582">
            <v>0</v>
          </cell>
          <cell r="H582">
            <v>-2</v>
          </cell>
          <cell r="I582">
            <v>-936</v>
          </cell>
          <cell r="J582">
            <v>0</v>
          </cell>
        </row>
        <row r="583">
          <cell r="G583">
            <v>0</v>
          </cell>
          <cell r="H583">
            <v>29952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-219024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-64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-313818</v>
          </cell>
          <cell r="H593">
            <v>158015</v>
          </cell>
          <cell r="I593">
            <v>155803</v>
          </cell>
          <cell r="J593">
            <v>0</v>
          </cell>
        </row>
        <row r="596">
          <cell r="E596">
            <v>0</v>
          </cell>
          <cell r="G596">
            <v>-214272</v>
          </cell>
          <cell r="H596">
            <v>158015</v>
          </cell>
          <cell r="I596">
            <v>56257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Васил Р. Невенов</v>
          </cell>
          <cell r="G605" t="str">
            <v>Иван Марков</v>
          </cell>
        </row>
        <row r="607">
          <cell r="B607">
            <v>43143</v>
          </cell>
          <cell r="E607" t="str">
            <v>02 / 9409 533</v>
          </cell>
          <cell r="H607" t="str">
            <v>vnevenov@mtitc.government.bg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10" sqref="B1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               ОТЧЕТ ЗА КАСОВОТО ИЗПЪЛНЕНИЕ НА БЮДЖЕТА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43131</v>
      </c>
      <c r="G11" s="25" t="s">
        <v>1</v>
      </c>
      <c r="H11" s="26" t="str">
        <f>+[1]OTCHET!H9</f>
        <v>000 695 388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0</v>
      </c>
      <c r="F15" s="45" t="str">
        <f>[1]OTCHET!F15</f>
        <v>БЮДЖЕТ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49494400</v>
      </c>
      <c r="F22" s="110">
        <f t="shared" si="0"/>
        <v>27064948</v>
      </c>
      <c r="G22" s="111">
        <f t="shared" si="0"/>
        <v>27074854</v>
      </c>
      <c r="H22" s="112">
        <f t="shared" si="0"/>
        <v>27089</v>
      </c>
      <c r="I22" s="112">
        <f t="shared" si="0"/>
        <v>933</v>
      </c>
      <c r="J22" s="113">
        <f t="shared" si="0"/>
        <v>-37928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49494400</v>
      </c>
      <c r="F25" s="135">
        <f>+F26+F30+F31+F32+F33</f>
        <v>27064948</v>
      </c>
      <c r="G25" s="136">
        <f t="shared" ref="G25:M25" si="2">+G26+G30+G31+G32+G33</f>
        <v>27074854</v>
      </c>
      <c r="H25" s="137">
        <f>+H26+H30+H31+H32+H33</f>
        <v>27089</v>
      </c>
      <c r="I25" s="137">
        <f>+I26+I30+I31+I32+I33</f>
        <v>933</v>
      </c>
      <c r="J25" s="138">
        <f>+J26+J30+J31+J32+J33</f>
        <v>-37928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807000</v>
      </c>
      <c r="F26" s="141">
        <f t="shared" si="1"/>
        <v>214119</v>
      </c>
      <c r="G26" s="142">
        <f>[1]OTCHET!G75</f>
        <v>213210</v>
      </c>
      <c r="H26" s="143">
        <f>[1]OTCHET!H75</f>
        <v>0</v>
      </c>
      <c r="I26" s="143">
        <f>[1]OTCHET!I75</f>
        <v>909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384640</v>
      </c>
      <c r="F28" s="156">
        <f t="shared" si="1"/>
        <v>174879</v>
      </c>
      <c r="G28" s="157">
        <f>[1]OTCHET!G78</f>
        <v>174857</v>
      </c>
      <c r="H28" s="158">
        <f>[1]OTCHET!H78</f>
        <v>0</v>
      </c>
      <c r="I28" s="158">
        <f>[1]OTCHET!I78</f>
        <v>22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422360</v>
      </c>
      <c r="F29" s="164">
        <f t="shared" si="1"/>
        <v>39235</v>
      </c>
      <c r="G29" s="165">
        <f>+[1]OTCHET!G79+[1]OTCHET!G80</f>
        <v>38348</v>
      </c>
      <c r="H29" s="166">
        <f>+[1]OTCHET!H79+[1]OTCHET!H80</f>
        <v>0</v>
      </c>
      <c r="I29" s="166">
        <f>+[1]OTCHET!I79+[1]OTCHET!I80</f>
        <v>887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[1]OTCHET!E91+[1]OTCHET!E94+[1]OTCHET!E95+[1]OTCHET!E116+[1]OTCHET!E117</f>
        <v>19224400</v>
      </c>
      <c r="F30" s="170">
        <f t="shared" si="1"/>
        <v>1179028</v>
      </c>
      <c r="G30" s="171">
        <f>[1]OTCHET!G91+[1]OTCHET!G94+[1]OTCHET!G95+[1]OTCHET!G116+[1]OTCHET!G117</f>
        <v>1151819</v>
      </c>
      <c r="H30" s="172">
        <f>[1]OTCHET!H91+[1]OTCHET!H94+[1]OTCHET!H95+[1]OTCHET!H116+[1]OTCHET!H117</f>
        <v>27209</v>
      </c>
      <c r="I30" s="172">
        <f>[1]OTCHET!I91+[1]OTCHET!I94+[1]OTCHET!I95+[1]OTCHET!I116+[1]OTCHET!I117</f>
        <v>0</v>
      </c>
      <c r="J30" s="173">
        <f>[1]OTCHET!J91+[1]OTCHET!J94+[1]OTCHET!J95+[1]OTCHET!J116+[1]OTCHET!J117</f>
        <v>0</v>
      </c>
      <c r="K30" s="160"/>
      <c r="L30" s="160"/>
      <c r="M30" s="160"/>
      <c r="N30" s="124"/>
      <c r="O30" s="174" t="s">
        <v>45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46</v>
      </c>
      <c r="C31" s="175" t="s">
        <v>47</v>
      </c>
      <c r="D31" s="175"/>
      <c r="E31" s="176">
        <f>[1]OTCHET!E109</f>
        <v>4169000</v>
      </c>
      <c r="F31" s="176">
        <f t="shared" si="1"/>
        <v>442747</v>
      </c>
      <c r="G31" s="177">
        <f>[1]OTCHET!G109</f>
        <v>302435</v>
      </c>
      <c r="H31" s="178">
        <f>[1]OTCHET!H109</f>
        <v>0</v>
      </c>
      <c r="I31" s="178">
        <f>[1]OTCHET!I109</f>
        <v>43</v>
      </c>
      <c r="J31" s="179">
        <f>[1]OTCHET!J109</f>
        <v>140269</v>
      </c>
      <c r="K31" s="160"/>
      <c r="L31" s="160"/>
      <c r="M31" s="160"/>
      <c r="N31" s="124"/>
      <c r="O31" s="180" t="s">
        <v>47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48</v>
      </c>
      <c r="C32" s="175" t="s">
        <v>49</v>
      </c>
      <c r="D32" s="175"/>
      <c r="E32" s="176">
        <f>[1]OTCHET!E113+[1]OTCHET!E122+[1]OTCHET!E138+[1]OTCHET!E139-[1]OTCHET!E116-[1]OTCHET!E117</f>
        <v>25294000</v>
      </c>
      <c r="F32" s="176">
        <f t="shared" si="1"/>
        <v>25229054</v>
      </c>
      <c r="G32" s="177">
        <f>[1]OTCHET!G113+[1]OTCHET!G122+[1]OTCHET!G138+[1]OTCHET!G139-[1]OTCHET!G116-[1]OTCHET!G117</f>
        <v>25407390</v>
      </c>
      <c r="H32" s="178">
        <f>[1]OTCHET!H113+[1]OTCHET!H122+[1]OTCHET!H138+[1]OTCHET!H139-[1]OTCHET!H116-[1]OTCHET!H117</f>
        <v>-120</v>
      </c>
      <c r="I32" s="178">
        <f>[1]OTCHET!I113+[1]OTCHET!I122+[1]OTCHET!I138+[1]OTCHET!I139-[1]OTCHET!I116-[1]OTCHET!I117</f>
        <v>-19</v>
      </c>
      <c r="J32" s="179">
        <f>[1]OTCHET!J113+[1]OTCHET!J122+[1]OTCHET!J138+[1]OTCHET!J139-[1]OTCHET!J116-[1]OTCHET!J117</f>
        <v>-178197</v>
      </c>
      <c r="K32" s="181"/>
      <c r="L32" s="181"/>
      <c r="M32" s="181"/>
      <c r="N32" s="124"/>
      <c r="O32" s="180" t="s">
        <v>50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51</v>
      </c>
      <c r="C33" s="183" t="s">
        <v>52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52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53</v>
      </c>
      <c r="C36" s="198" t="s">
        <v>54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54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55</v>
      </c>
      <c r="C37" s="206" t="s">
        <v>56</v>
      </c>
      <c r="D37" s="206"/>
      <c r="E37" s="207">
        <f>[1]OTCHET!E143+[1]OTCHET!E152+[1]OTCHET!E161</f>
        <v>0</v>
      </c>
      <c r="F37" s="207">
        <f t="shared" si="1"/>
        <v>0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0</v>
      </c>
      <c r="K37" s="211"/>
      <c r="L37" s="211"/>
      <c r="M37" s="211"/>
      <c r="N37" s="204"/>
      <c r="O37" s="212" t="s">
        <v>56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57</v>
      </c>
      <c r="C38" s="215" t="s">
        <v>58</v>
      </c>
      <c r="D38" s="216"/>
      <c r="E38" s="217">
        <f t="shared" ref="E38:J38" si="3">E39+E43+E44+E46+SUM(E48:E52)+E55</f>
        <v>256421400</v>
      </c>
      <c r="F38" s="217">
        <f t="shared" si="3"/>
        <v>20906262</v>
      </c>
      <c r="G38" s="218">
        <f t="shared" si="3"/>
        <v>19959276</v>
      </c>
      <c r="H38" s="219">
        <f t="shared" si="3"/>
        <v>-6181</v>
      </c>
      <c r="I38" s="219">
        <f t="shared" si="3"/>
        <v>66928</v>
      </c>
      <c r="J38" s="220">
        <f t="shared" si="3"/>
        <v>886239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58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59</v>
      </c>
      <c r="C39" s="228" t="s">
        <v>60</v>
      </c>
      <c r="D39" s="227"/>
      <c r="E39" s="229">
        <f t="shared" ref="E39:J39" si="4">SUM(E40:E42)</f>
        <v>28025800</v>
      </c>
      <c r="F39" s="229">
        <f t="shared" si="4"/>
        <v>2810637</v>
      </c>
      <c r="G39" s="230">
        <f t="shared" si="4"/>
        <v>1914744</v>
      </c>
      <c r="H39" s="231">
        <f t="shared" si="4"/>
        <v>0</v>
      </c>
      <c r="I39" s="231">
        <f t="shared" si="4"/>
        <v>9654</v>
      </c>
      <c r="J39" s="232">
        <f t="shared" si="4"/>
        <v>886239</v>
      </c>
      <c r="K39" s="132"/>
      <c r="L39" s="132"/>
      <c r="M39" s="132"/>
      <c r="N39" s="233"/>
      <c r="O39" s="125" t="s">
        <v>61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62</v>
      </c>
      <c r="C40" s="235" t="s">
        <v>60</v>
      </c>
      <c r="D40" s="236"/>
      <c r="E40" s="237">
        <f>[1]OTCHET!E188</f>
        <v>20491964</v>
      </c>
      <c r="F40" s="237">
        <f t="shared" si="1"/>
        <v>2053866</v>
      </c>
      <c r="G40" s="238">
        <f>[1]OTCHET!G188</f>
        <v>1743961</v>
      </c>
      <c r="H40" s="239">
        <f>[1]OTCHET!H188</f>
        <v>0</v>
      </c>
      <c r="I40" s="239">
        <f>[1]OTCHET!I188</f>
        <v>9052</v>
      </c>
      <c r="J40" s="240">
        <f>[1]OTCHET!J188</f>
        <v>300853</v>
      </c>
      <c r="K40" s="132"/>
      <c r="L40" s="132"/>
      <c r="M40" s="132"/>
      <c r="N40" s="233"/>
      <c r="O40" s="241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63</v>
      </c>
      <c r="C41" s="243" t="s">
        <v>64</v>
      </c>
      <c r="D41" s="244"/>
      <c r="E41" s="245">
        <f>[1]OTCHET!E191</f>
        <v>2067457</v>
      </c>
      <c r="F41" s="245">
        <f t="shared" si="1"/>
        <v>187417</v>
      </c>
      <c r="G41" s="246">
        <f>[1]OTCHET!G191</f>
        <v>170783</v>
      </c>
      <c r="H41" s="247">
        <f>[1]OTCHET!H191</f>
        <v>0</v>
      </c>
      <c r="I41" s="247">
        <f>[1]OTCHET!I191</f>
        <v>602</v>
      </c>
      <c r="J41" s="248">
        <f>[1]OTCHET!J191</f>
        <v>16032</v>
      </c>
      <c r="K41" s="160"/>
      <c r="L41" s="160"/>
      <c r="M41" s="160"/>
      <c r="N41" s="233"/>
      <c r="O41" s="180" t="s">
        <v>64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65</v>
      </c>
      <c r="C42" s="250" t="s">
        <v>66</v>
      </c>
      <c r="D42" s="251"/>
      <c r="E42" s="252">
        <f>+[1]OTCHET!E197+[1]OTCHET!E205</f>
        <v>5466379</v>
      </c>
      <c r="F42" s="252">
        <f t="shared" si="1"/>
        <v>569354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569354</v>
      </c>
      <c r="K42" s="160"/>
      <c r="L42" s="160"/>
      <c r="M42" s="160"/>
      <c r="N42" s="233"/>
      <c r="O42" s="180" t="s">
        <v>66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67</v>
      </c>
      <c r="C43" s="257" t="s">
        <v>68</v>
      </c>
      <c r="D43" s="256"/>
      <c r="E43" s="258">
        <f>+[1]OTCHET!E206+[1]OTCHET!E224+[1]OTCHET!E273</f>
        <v>25324600</v>
      </c>
      <c r="F43" s="258">
        <f t="shared" si="1"/>
        <v>970625</v>
      </c>
      <c r="G43" s="259">
        <f>+[1]OTCHET!G206+[1]OTCHET!G224+[1]OTCHET!G273</f>
        <v>919532</v>
      </c>
      <c r="H43" s="260">
        <f>+[1]OTCHET!H206+[1]OTCHET!H224+[1]OTCHET!H273</f>
        <v>-6181</v>
      </c>
      <c r="I43" s="260">
        <f>+[1]OTCHET!I206+[1]OTCHET!I224+[1]OTCHET!I273</f>
        <v>57274</v>
      </c>
      <c r="J43" s="261">
        <f>+[1]OTCHET!J206+[1]OTCHET!J224+[1]OTCHET!J273</f>
        <v>0</v>
      </c>
      <c r="K43" s="160"/>
      <c r="L43" s="160"/>
      <c r="M43" s="160"/>
      <c r="N43" s="233"/>
      <c r="O43" s="180" t="s">
        <v>68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69</v>
      </c>
      <c r="C44" s="127" t="s">
        <v>70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70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71</v>
      </c>
      <c r="C45" s="263" t="s">
        <v>72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72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73</v>
      </c>
      <c r="C46" s="257" t="s">
        <v>74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74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75</v>
      </c>
      <c r="C47" s="263" t="s">
        <v>76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76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77</v>
      </c>
      <c r="C48" s="270" t="s">
        <v>78</v>
      </c>
      <c r="D48" s="271"/>
      <c r="E48" s="176">
        <f>+[1]OTCHET!E267+[1]OTCHET!E271+[1]OTCHET!E272</f>
        <v>192562000</v>
      </c>
      <c r="F48" s="176">
        <f t="shared" si="1"/>
        <v>17145000</v>
      </c>
      <c r="G48" s="171">
        <f>+[1]OTCHET!G267+[1]OTCHET!G271+[1]OTCHET!G272</f>
        <v>17145000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79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80</v>
      </c>
      <c r="C49" s="270" t="s">
        <v>81</v>
      </c>
      <c r="D49" s="271"/>
      <c r="E49" s="176">
        <f>[1]OTCHET!E277+[1]OTCHET!E278+[1]OTCHET!E286+[1]OTCHET!E289</f>
        <v>10509000</v>
      </c>
      <c r="F49" s="176">
        <f t="shared" si="1"/>
        <v>-20000</v>
      </c>
      <c r="G49" s="177">
        <f>[1]OTCHET!G277+[1]OTCHET!G278+[1]OTCHET!G286+[1]OTCHET!G289</f>
        <v>-20000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81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82</v>
      </c>
      <c r="C50" s="270" t="s">
        <v>83</v>
      </c>
      <c r="D50" s="270"/>
      <c r="E50" s="176">
        <f>+[1]OTCHET!E290</f>
        <v>0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83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84</v>
      </c>
      <c r="C51" s="272" t="s">
        <v>85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86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87</v>
      </c>
      <c r="C52" s="272" t="s">
        <v>85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85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88</v>
      </c>
      <c r="C53" s="273" t="s">
        <v>89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89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90</v>
      </c>
      <c r="C54" s="281" t="s">
        <v>91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91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92</v>
      </c>
      <c r="C55" s="184" t="s">
        <v>93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93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94</v>
      </c>
      <c r="C56" s="300" t="s">
        <v>95</v>
      </c>
      <c r="D56" s="300"/>
      <c r="E56" s="301">
        <f t="shared" ref="E56:J56" si="5">+E57+E58+E62</f>
        <v>109927000</v>
      </c>
      <c r="F56" s="301">
        <f t="shared" si="5"/>
        <v>-5330651</v>
      </c>
      <c r="G56" s="302">
        <f t="shared" si="5"/>
        <v>-6334806</v>
      </c>
      <c r="H56" s="303">
        <f t="shared" si="5"/>
        <v>0</v>
      </c>
      <c r="I56" s="304">
        <f t="shared" si="5"/>
        <v>-4435</v>
      </c>
      <c r="J56" s="305">
        <f t="shared" si="5"/>
        <v>1008590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95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96</v>
      </c>
      <c r="C57" s="257" t="s">
        <v>97</v>
      </c>
      <c r="D57" s="256"/>
      <c r="E57" s="307">
        <f>+[1]OTCHET!E363+[1]OTCHET!E377+[1]OTCHET!E390</f>
        <v>149041800</v>
      </c>
      <c r="F57" s="307">
        <f t="shared" si="1"/>
        <v>-6597124</v>
      </c>
      <c r="G57" s="308">
        <f>+[1]OTCHET!G363+[1]OTCHET!G377+[1]OTCHET!G390</f>
        <v>-6597124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97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98</v>
      </c>
      <c r="C58" s="270" t="s">
        <v>99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-39114800</v>
      </c>
      <c r="F58" s="312">
        <f t="shared" si="1"/>
        <v>295290</v>
      </c>
      <c r="G58" s="313">
        <f>+[1]OTCHET!G385+[1]OTCHET!G393+[1]OTCHET!G398+[1]OTCHET!G401+[1]OTCHET!G404+[1]OTCHET!G407+[1]OTCHET!G408+[1]OTCHET!G411+[1]OTCHET!G424+[1]OTCHET!G425+[1]OTCHET!G426+[1]OTCHET!G427+[1]OTCHET!G428</f>
        <v>262318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-4435</v>
      </c>
      <c r="J58" s="315">
        <f>+[1]OTCHET!J385+[1]OTCHET!J393+[1]OTCHET!J398+[1]OTCHET!J401+[1]OTCHET!J404+[1]OTCHET!J407+[1]OTCHET!J408+[1]OTCHET!J411+[1]OTCHET!J424+[1]OTCHET!J425+[1]OTCHET!J426+[1]OTCHET!J427+[1]OTCHET!J428</f>
        <v>37407</v>
      </c>
      <c r="K58" s="297"/>
      <c r="L58" s="297"/>
      <c r="M58" s="297"/>
      <c r="N58" s="204"/>
      <c r="O58" s="316" t="s">
        <v>99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100</v>
      </c>
      <c r="C59" s="127" t="s">
        <v>101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101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102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103</v>
      </c>
      <c r="C62" s="206" t="s">
        <v>104</v>
      </c>
      <c r="D62" s="331"/>
      <c r="E62" s="207">
        <f>[1]OTCHET!E414</f>
        <v>0</v>
      </c>
      <c r="F62" s="207">
        <f t="shared" si="1"/>
        <v>971183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971183</v>
      </c>
      <c r="K62" s="332"/>
      <c r="L62" s="332"/>
      <c r="M62" s="332"/>
      <c r="N62" s="204"/>
      <c r="O62" s="212" t="s">
        <v>104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105</v>
      </c>
      <c r="C63" s="334" t="s">
        <v>106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106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107</v>
      </c>
      <c r="C64" s="343"/>
      <c r="D64" s="343"/>
      <c r="E64" s="344">
        <f t="shared" ref="E64:J64" si="6">+E22-E38+E56-E63</f>
        <v>-97000000</v>
      </c>
      <c r="F64" s="344">
        <f t="shared" si="6"/>
        <v>828035</v>
      </c>
      <c r="G64" s="345">
        <f t="shared" si="6"/>
        <v>780772</v>
      </c>
      <c r="H64" s="346">
        <f t="shared" si="6"/>
        <v>33270</v>
      </c>
      <c r="I64" s="346">
        <f t="shared" si="6"/>
        <v>-70430</v>
      </c>
      <c r="J64" s="347">
        <f t="shared" si="6"/>
        <v>84423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108</v>
      </c>
      <c r="C66" s="355" t="s">
        <v>109</v>
      </c>
      <c r="D66" s="355"/>
      <c r="E66" s="356">
        <f>SUM(+E68+E76+E77+E84+E85+E86+E89+E90+E91+E92+E93+E94+E95)</f>
        <v>97000000</v>
      </c>
      <c r="F66" s="356">
        <f>SUM(+F68+F76+F77+F84+F85+F86+F89+F90+F91+F92+F93+F94+F95)</f>
        <v>-828035</v>
      </c>
      <c r="G66" s="357">
        <f t="shared" ref="G66:L66" si="8">SUM(+G68+G76+G77+G84+G85+G86+G89+G90+G91+G92+G93+G94+G95)</f>
        <v>-780772</v>
      </c>
      <c r="H66" s="358">
        <f>SUM(+H68+H76+H77+H84+H85+H86+H89+H90+H91+H92+H93+H94+H95)</f>
        <v>-33270</v>
      </c>
      <c r="I66" s="358">
        <f>SUM(+I68+I76+I77+I84+I85+I86+I89+I90+I91+I92+I93+I94+I95)</f>
        <v>70430</v>
      </c>
      <c r="J66" s="359">
        <f>SUM(+J68+J76+J77+J84+J85+J86+J89+J90+J91+J92+J93+J94+J95)</f>
        <v>-84423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109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110</v>
      </c>
      <c r="C68" s="127" t="s">
        <v>111</v>
      </c>
      <c r="D68" s="262"/>
      <c r="E68" s="317">
        <f>SUM(E69:E75)</f>
        <v>0</v>
      </c>
      <c r="F68" s="317">
        <f>SUM(F69:F75)</f>
        <v>-189072</v>
      </c>
      <c r="G68" s="318">
        <f t="shared" ref="G68:M68" si="9">SUM(G69:G75)</f>
        <v>0</v>
      </c>
      <c r="H68" s="319">
        <f>SUM(H69:H75)</f>
        <v>-189072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111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112</v>
      </c>
      <c r="C69" s="374" t="s">
        <v>113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113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114</v>
      </c>
      <c r="C70" s="382" t="s">
        <v>115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115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116</v>
      </c>
      <c r="C71" s="382" t="s">
        <v>117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117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118</v>
      </c>
      <c r="C72" s="382" t="s">
        <v>119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119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120</v>
      </c>
      <c r="C73" s="382" t="s">
        <v>121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121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122</v>
      </c>
      <c r="C74" s="388" t="s">
        <v>123</v>
      </c>
      <c r="D74" s="388"/>
      <c r="E74" s="383">
        <f>+[1]OTCHET!E583+[1]OTCHET!E584</f>
        <v>0</v>
      </c>
      <c r="F74" s="383">
        <f t="shared" si="1"/>
        <v>29952</v>
      </c>
      <c r="G74" s="384">
        <f>+[1]OTCHET!G583+[1]OTCHET!G584</f>
        <v>0</v>
      </c>
      <c r="H74" s="385">
        <f>+[1]OTCHET!H583+[1]OTCHET!H584</f>
        <v>29952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123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124</v>
      </c>
      <c r="C75" s="389" t="s">
        <v>125</v>
      </c>
      <c r="D75" s="389"/>
      <c r="E75" s="390">
        <f>+[1]OTCHET!E585+[1]OTCHET!E586+[1]OTCHET!E587</f>
        <v>0</v>
      </c>
      <c r="F75" s="390">
        <f t="shared" si="1"/>
        <v>-219024</v>
      </c>
      <c r="G75" s="391">
        <f>+[1]OTCHET!G585+[1]OTCHET!G586+[1]OTCHET!G587</f>
        <v>0</v>
      </c>
      <c r="H75" s="392">
        <f>+[1]OTCHET!H585+[1]OTCHET!H586+[1]OTCHET!H587</f>
        <v>-219024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125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126</v>
      </c>
      <c r="C76" s="257" t="s">
        <v>127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127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128</v>
      </c>
      <c r="C77" s="127" t="s">
        <v>129</v>
      </c>
      <c r="D77" s="262"/>
      <c r="E77" s="317">
        <f>SUM(E78:E83)</f>
        <v>97000000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129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130</v>
      </c>
      <c r="C78" s="374" t="s">
        <v>131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131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132</v>
      </c>
      <c r="C79" s="382" t="s">
        <v>133</v>
      </c>
      <c r="D79" s="382"/>
      <c r="E79" s="383">
        <f>+[1]OTCHET!E469+[1]OTCHET!E472</f>
        <v>97000000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133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134</v>
      </c>
      <c r="C80" s="382" t="s">
        <v>135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135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136</v>
      </c>
      <c r="C82" s="382" t="s">
        <v>137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137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138</v>
      </c>
      <c r="C83" s="396" t="s">
        <v>139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139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140</v>
      </c>
      <c r="C84" s="257" t="s">
        <v>141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141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142</v>
      </c>
      <c r="C85" s="270" t="s">
        <v>143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143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144</v>
      </c>
      <c r="C86" s="127" t="s">
        <v>145</v>
      </c>
      <c r="D86" s="262"/>
      <c r="E86" s="317">
        <f>+E87+E88</f>
        <v>0</v>
      </c>
      <c r="F86" s="317">
        <f>+F87+F88</f>
        <v>93064</v>
      </c>
      <c r="G86" s="318">
        <f t="shared" ref="G86:M86" si="11">+G87+G88</f>
        <v>78151</v>
      </c>
      <c r="H86" s="319">
        <f>+H87+H88</f>
        <v>19948</v>
      </c>
      <c r="I86" s="319">
        <f>+I87+I88</f>
        <v>-1637</v>
      </c>
      <c r="J86" s="320">
        <f>+J87+J88</f>
        <v>-3398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145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146</v>
      </c>
      <c r="C87" s="374" t="s">
        <v>147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147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148</v>
      </c>
      <c r="C88" s="396" t="s">
        <v>149</v>
      </c>
      <c r="D88" s="398"/>
      <c r="E88" s="390">
        <f>+[1]OTCHET!E523+[1]OTCHET!E526+[1]OTCHET!E546</f>
        <v>0</v>
      </c>
      <c r="F88" s="390">
        <f t="shared" si="1"/>
        <v>93064</v>
      </c>
      <c r="G88" s="391">
        <f>+[1]OTCHET!G523+[1]OTCHET!G526+[1]OTCHET!G546</f>
        <v>78151</v>
      </c>
      <c r="H88" s="392">
        <f>+[1]OTCHET!H523+[1]OTCHET!H526+[1]OTCHET!H546</f>
        <v>19948</v>
      </c>
      <c r="I88" s="392">
        <f>+[1]OTCHET!I523+[1]OTCHET!I526+[1]OTCHET!I546</f>
        <v>-1637</v>
      </c>
      <c r="J88" s="393">
        <f>+[1]OTCHET!J523+[1]OTCHET!J526+[1]OTCHET!J546</f>
        <v>-3398</v>
      </c>
      <c r="K88" s="395"/>
      <c r="L88" s="395"/>
      <c r="M88" s="395"/>
      <c r="N88" s="204"/>
      <c r="O88" s="394" t="s">
        <v>149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150</v>
      </c>
      <c r="C89" s="257" t="s">
        <v>151</v>
      </c>
      <c r="D89" s="399"/>
      <c r="E89" s="307">
        <f>[1]OTCHET!E533</f>
        <v>0</v>
      </c>
      <c r="F89" s="307">
        <f t="shared" ref="F89:F96" si="12">+G89+H89+I89+J89</f>
        <v>-81025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-81025</v>
      </c>
      <c r="K89" s="395"/>
      <c r="L89" s="395"/>
      <c r="M89" s="395"/>
      <c r="N89" s="204"/>
      <c r="O89" s="311" t="s">
        <v>151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152</v>
      </c>
      <c r="C90" s="270" t="s">
        <v>153</v>
      </c>
      <c r="D90" s="271"/>
      <c r="E90" s="312">
        <f>+[1]OTCHET!E569+[1]OTCHET!E570+[1]OTCHET!E571+[1]OTCHET!E572+[1]OTCHET!E573+[1]OTCHET!E574</f>
        <v>0</v>
      </c>
      <c r="F90" s="312">
        <f t="shared" si="12"/>
        <v>828391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828391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153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154</v>
      </c>
      <c r="C91" s="400" t="s">
        <v>155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-1478391</v>
      </c>
      <c r="G91" s="177">
        <f>+[1]OTCHET!G575+[1]OTCHET!G576+[1]OTCHET!G577+[1]OTCHET!G578+[1]OTCHET!G579+[1]OTCHET!G580+[1]OTCHET!G581</f>
        <v>-545041</v>
      </c>
      <c r="H91" s="178">
        <f>+[1]OTCHET!H575+[1]OTCHET!H576+[1]OTCHET!H577+[1]OTCHET!H578+[1]OTCHET!H579+[1]OTCHET!H580+[1]OTCHET!H581</f>
        <v>-850550</v>
      </c>
      <c r="I91" s="178">
        <f>+[1]OTCHET!I575+[1]OTCHET!I576+[1]OTCHET!I577+[1]OTCHET!I578+[1]OTCHET!I579+[1]OTCHET!I580+[1]OTCHET!I581</f>
        <v>-82800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155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156</v>
      </c>
      <c r="C92" s="270" t="s">
        <v>157</v>
      </c>
      <c r="D92" s="400"/>
      <c r="E92" s="176">
        <f>+[1]OTCHET!E582</f>
        <v>0</v>
      </c>
      <c r="F92" s="176">
        <f t="shared" si="12"/>
        <v>-938</v>
      </c>
      <c r="G92" s="177">
        <f>+[1]OTCHET!G582</f>
        <v>0</v>
      </c>
      <c r="H92" s="178">
        <f>+[1]OTCHET!H582</f>
        <v>-2</v>
      </c>
      <c r="I92" s="178">
        <f>+[1]OTCHET!I582</f>
        <v>-936</v>
      </c>
      <c r="J92" s="179">
        <f>+[1]OTCHET!J582</f>
        <v>0</v>
      </c>
      <c r="K92" s="401"/>
      <c r="L92" s="401"/>
      <c r="M92" s="401"/>
      <c r="N92" s="204"/>
      <c r="O92" s="180" t="s">
        <v>157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158</v>
      </c>
      <c r="C93" s="270" t="s">
        <v>159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159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160</v>
      </c>
      <c r="C94" s="400" t="s">
        <v>161</v>
      </c>
      <c r="D94" s="270"/>
      <c r="E94" s="176">
        <f>+[1]OTCHET!E591+[1]OTCHET!E592</f>
        <v>0</v>
      </c>
      <c r="F94" s="176">
        <f t="shared" si="12"/>
        <v>-64</v>
      </c>
      <c r="G94" s="177">
        <f>+[1]OTCHET!G591+[1]OTCHET!G592</f>
        <v>-64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161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162</v>
      </c>
      <c r="C95" s="127" t="s">
        <v>163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-313818</v>
      </c>
      <c r="H95" s="130">
        <f>[1]OTCHET!H593</f>
        <v>158015</v>
      </c>
      <c r="I95" s="130">
        <f>[1]OTCHET!I593</f>
        <v>155803</v>
      </c>
      <c r="J95" s="131">
        <f>[1]OTCHET!J593</f>
        <v>0</v>
      </c>
      <c r="K95" s="401"/>
      <c r="L95" s="401"/>
      <c r="M95" s="401"/>
      <c r="N95" s="204"/>
      <c r="O95" s="133" t="s">
        <v>163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164</v>
      </c>
      <c r="C96" s="403" t="s">
        <v>165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-214272</v>
      </c>
      <c r="H96" s="406">
        <f>+[1]OTCHET!H596</f>
        <v>158015</v>
      </c>
      <c r="I96" s="406">
        <f>+[1]OTCHET!I596</f>
        <v>56257</v>
      </c>
      <c r="J96" s="407">
        <f>+[1]OTCHET!J596</f>
        <v>0</v>
      </c>
      <c r="K96" s="408"/>
      <c r="L96" s="408"/>
      <c r="M96" s="408"/>
      <c r="N96" s="204"/>
      <c r="O96" s="409" t="s">
        <v>165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166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167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168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169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170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168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169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vnevenov@mtitc.government.bg</v>
      </c>
      <c r="C107" s="429"/>
      <c r="D107" s="429"/>
      <c r="E107" s="434"/>
      <c r="F107" s="19"/>
      <c r="G107" s="435" t="str">
        <f>+[1]OTCHET!E607</f>
        <v>02 / 9409 533</v>
      </c>
      <c r="H107" s="435">
        <f>+[1]OTCHET!F607</f>
        <v>0</v>
      </c>
      <c r="I107" s="436"/>
      <c r="J107" s="437">
        <f>+[1]OTCHET!B607</f>
        <v>43143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171</v>
      </c>
      <c r="C108" s="439"/>
      <c r="D108" s="439"/>
      <c r="E108" s="440"/>
      <c r="F108" s="440"/>
      <c r="G108" s="441" t="s">
        <v>172</v>
      </c>
      <c r="H108" s="441"/>
      <c r="I108" s="442"/>
      <c r="J108" s="443" t="s">
        <v>173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174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Васил Р. Невенов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175</v>
      </c>
      <c r="C113" s="429"/>
      <c r="D113" s="429"/>
      <c r="E113" s="446"/>
      <c r="F113" s="446"/>
      <c r="G113" s="3"/>
      <c r="H113" s="449" t="s">
        <v>176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2018-02-14T09:01:46Z</dcterms:created>
  <dcterms:modified xsi:type="dcterms:W3CDTF">2018-02-14T09:02:52Z</dcterms:modified>
</cp:coreProperties>
</file>